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hvieira\Box Sync\TEAM UP - External Documents (BMC BOX)\Ariadne\Draft Portfolio\Practice Transformation\Revenue Optimization Toolkit\"/>
    </mc:Choice>
  </mc:AlternateContent>
  <bookViews>
    <workbookView xWindow="33320" yWindow="1560" windowWidth="26360" windowHeight="15620" tabRatio="500"/>
  </bookViews>
  <sheets>
    <sheet name="Revenue Model_v1" sheetId="4" r:id="rId1"/>
    <sheet name="Revenue Model_v2" sheetId="2" r:id="rId2"/>
    <sheet name="Reimbursement Rate Calculator"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5" i="3" l="1"/>
  <c r="H16" i="3"/>
  <c r="H17" i="3"/>
  <c r="H18" i="3"/>
  <c r="H19" i="3"/>
  <c r="H20" i="3"/>
  <c r="H21" i="3"/>
  <c r="H22" i="3"/>
  <c r="H23" i="3"/>
  <c r="H24" i="3"/>
  <c r="H14" i="3"/>
  <c r="C53" i="4"/>
  <c r="C48" i="4"/>
  <c r="C37" i="4"/>
  <c r="C30" i="4"/>
  <c r="C52" i="4" s="1"/>
  <c r="C55" i="4" l="1"/>
  <c r="C54" i="4"/>
  <c r="C37" i="2"/>
  <c r="C53" i="2" l="1"/>
  <c r="C30" i="2"/>
  <c r="C52" i="2" s="1"/>
  <c r="C54" i="2" l="1"/>
  <c r="C48" i="2"/>
  <c r="C55" i="2" l="1"/>
</calcChain>
</file>

<file path=xl/sharedStrings.xml><?xml version="1.0" encoding="utf-8"?>
<sst xmlns="http://schemas.openxmlformats.org/spreadsheetml/2006/main" count="152" uniqueCount="78">
  <si>
    <t>Case Consultation</t>
  </si>
  <si>
    <t>Family Consultation</t>
  </si>
  <si>
    <t>Psychotherapy 45-50 min</t>
  </si>
  <si>
    <t>Psychotherapy 20-30 min</t>
  </si>
  <si>
    <t>Initial Intake with CANS</t>
  </si>
  <si>
    <t>Common Codes</t>
  </si>
  <si>
    <t>Description</t>
  </si>
  <si>
    <t>MBHP 2019 Fee Schedule*</t>
  </si>
  <si>
    <t xml:space="preserve">Revenue Model        </t>
  </si>
  <si>
    <t xml:space="preserve">How many visits does one full time BHC complete in a week? </t>
  </si>
  <si>
    <r>
      <t xml:space="preserve">This is </t>
    </r>
    <r>
      <rPr>
        <b/>
        <i/>
        <sz val="12"/>
        <color theme="1"/>
        <rFont val="Calibri"/>
        <family val="2"/>
        <scheme val="minor"/>
      </rPr>
      <t>completed</t>
    </r>
    <r>
      <rPr>
        <i/>
        <sz val="12"/>
        <color theme="1"/>
        <rFont val="Calibri"/>
        <family val="2"/>
        <scheme val="minor"/>
      </rPr>
      <t xml:space="preserve"> visits, not scheduled visits.  If you are not sure, count up how many visits one full time BHC completed in a recent week.  </t>
    </r>
  </si>
  <si>
    <t>Step 1: Calculate Completed Visits Per Week</t>
  </si>
  <si>
    <t xml:space="preserve">How many collateral encounters does one full time BHC complete in a week? </t>
  </si>
  <si>
    <t>Of the completed visits per week, how many on average are billed as 90832 (psychotherapy 20-30 minutes)</t>
  </si>
  <si>
    <t>Of the completed visits per week, how many on average are billed as 90834 (psychotherapy 45-50 minutes)</t>
  </si>
  <si>
    <t xml:space="preserve">On average, what percentage of your BH visits are denied?  </t>
  </si>
  <si>
    <t xml:space="preserve">What is the average annual salary for one full time BHC? </t>
  </si>
  <si>
    <t xml:space="preserve">What is your standard fringe rate for benefits? </t>
  </si>
  <si>
    <t xml:space="preserve">What is your standard overhead rate? </t>
  </si>
  <si>
    <t>Estimated annual salary expense for one full time BHC (including fringe and overhead)</t>
  </si>
  <si>
    <t>Estimated percent BHC salary expense supported by direct revenue</t>
  </si>
  <si>
    <t xml:space="preserve">Your average BHC salary expense is: </t>
  </si>
  <si>
    <t xml:space="preserve">Your average reimbursement per visit is: </t>
  </si>
  <si>
    <t>If you don't know your fringe rate, use 28%.  If you don't know your overhead rate, use 12%.</t>
  </si>
  <si>
    <t>Estimated annual revenue generated by one full time BHC</t>
  </si>
  <si>
    <t>Estimated annual net revenue generated by one full time BHC</t>
  </si>
  <si>
    <t>H0046</t>
  </si>
  <si>
    <t>Psychotherapy 60 minutes</t>
  </si>
  <si>
    <t>Family Psychotherapy (without patient present)</t>
  </si>
  <si>
    <t xml:space="preserve">Family Psychotherapy
(with patient present) </t>
  </si>
  <si>
    <t>90791 HA</t>
  </si>
  <si>
    <t>Interactive Complexity</t>
  </si>
  <si>
    <t>Of the completed visits per week, how many on average are billed as 90791 HA (initial intake with CANS)</t>
  </si>
  <si>
    <t>Of the completed visits per week, how many on average are billed as 90837 (psychotherapy 60 minutes)</t>
  </si>
  <si>
    <t>Of the completed visits per week, how many on average are billed as 90846 (family psychotherapy without patient present)</t>
  </si>
  <si>
    <t>Of the completed visits per week, how many on average are billed as 90847 (family psychotherapy with patient present)</t>
  </si>
  <si>
    <t>Step 2: Calculate Completed Collateral Encounters Per Week</t>
  </si>
  <si>
    <t>Of the completed collateral encounters per week, how many on average are billed as 90882 (case consultation)</t>
  </si>
  <si>
    <t xml:space="preserve">Your average reimbursement per collateral encounter is: </t>
  </si>
  <si>
    <t>Of the completed collateral encounters per week, how many on average are billed as 90887 (family consultation)</t>
  </si>
  <si>
    <t>Of the completed collateral encounters per week, how many on average are billed as H0046 (collateral encounter)</t>
  </si>
  <si>
    <t>Collateral Encounter</t>
  </si>
  <si>
    <t xml:space="preserve">How many interactive complexity codes does one full time BHC use in a week? </t>
  </si>
  <si>
    <t xml:space="preserve">This includes CPT code 90785, which is an add-on code.  If you are not sure, count up how many times one full time BHC used this code in a recent week.  </t>
  </si>
  <si>
    <t xml:space="preserve">If you don't know your denial rate, put in a zero, and we will assume that 100% of your bills are reimbursed.  </t>
  </si>
  <si>
    <t>Integrated BH Service</t>
  </si>
  <si>
    <t>*Integrated BH service code reimbursement based on EOHHS Rates for Medical Services and interactive complexity code reimbursement based on Beacon fee schedule</t>
  </si>
  <si>
    <t xml:space="preserve">How many integrated BH service codes does one full time BHC complete in a week? </t>
  </si>
  <si>
    <t xml:space="preserve">This includes CPT codes 90882, 90887, and H0046.  If you are not sure, count up how many collateral encounters one full time BHC completed in a recent week.  </t>
  </si>
  <si>
    <t xml:space="preserve">This includes CPT code 99484.  If you are not sure, count up how many times one full time BHC used this code in a recent week.  </t>
  </si>
  <si>
    <t>Step 5: Calculate Your Average Reimbursement Per Visit</t>
  </si>
  <si>
    <t>Step 6: Calculate Your Average Reimbursement Per Collateral Encounter</t>
  </si>
  <si>
    <t>Step 7: Calculate Your Denial Rate</t>
  </si>
  <si>
    <t>Step 8: Calculate Your Average BHC Salary Expense</t>
  </si>
  <si>
    <t xml:space="preserve">Step 9: Review Your Results </t>
  </si>
  <si>
    <t xml:space="preserve">For purposes of this model, we are using the 2019 MBHP Fee Schedule.  If you want to use a different fee schedule, use the table at the right to input the reimbursement rate for each common code.  If you already know your average reimbursement per collateral encounter, manually input it into cell C37. </t>
  </si>
  <si>
    <t xml:space="preserve">For purposes of this model, we are using the 2019 MBHP Fee Schedule.  If you want to use a different fee schedule, use the table at the right to input the reimbursement rate for each common code.  If you already know your average reimbursement per visit, manually input it into cell C30.  Make sure C24-C29 equals C8.  </t>
  </si>
  <si>
    <t>Step 3: Calculate Completed Integrated BH Service Codes Per Week</t>
  </si>
  <si>
    <t>Step 4: Calculate Completed Interactive Complexity Codes Per Week</t>
  </si>
  <si>
    <t>Reimbursement Rate Calculator</t>
  </si>
  <si>
    <t>Payer Mix</t>
  </si>
  <si>
    <t>Payer 1</t>
  </si>
  <si>
    <t>Payer 2</t>
  </si>
  <si>
    <t>Payer 3</t>
  </si>
  <si>
    <t>Payer 4</t>
  </si>
  <si>
    <t>Payer 1
Fee Schedule*</t>
  </si>
  <si>
    <t>Payer 2
Fee Schedule*</t>
  </si>
  <si>
    <t>Payer 3
Fee Schedule*</t>
  </si>
  <si>
    <t>Payer 4
Fee Schedule*</t>
  </si>
  <si>
    <t>Average Reimbursement Rate</t>
  </si>
  <si>
    <t>Psychotherapy 60 min</t>
  </si>
  <si>
    <t>*The rates reflected in this tool do not represent any payer fee schedules, but are estimates included for purpose of example only.</t>
  </si>
  <si>
    <r>
      <rPr>
        <b/>
        <i/>
        <sz val="16"/>
        <color theme="1"/>
        <rFont val="Calibri"/>
        <family val="2"/>
        <scheme val="minor"/>
      </rPr>
      <t>Please Note:</t>
    </r>
    <r>
      <rPr>
        <sz val="16"/>
        <color theme="1"/>
        <rFont val="Calibri"/>
        <family val="2"/>
        <scheme val="minor"/>
      </rPr>
      <t xml:space="preserve"> Version 2 of this revenue model </t>
    </r>
    <r>
      <rPr>
        <b/>
        <i/>
        <u/>
        <sz val="16"/>
        <color theme="1"/>
        <rFont val="Calibri"/>
        <family val="2"/>
        <scheme val="minor"/>
      </rPr>
      <t>does</t>
    </r>
    <r>
      <rPr>
        <sz val="16"/>
        <color theme="1"/>
        <rFont val="Calibri"/>
        <family val="2"/>
        <scheme val="minor"/>
      </rPr>
      <t xml:space="preserve"> take into account increased reimbursement rates as a result of implementation of the T1040 code. </t>
    </r>
  </si>
  <si>
    <r>
      <rPr>
        <b/>
        <i/>
        <sz val="16"/>
        <color theme="1"/>
        <rFont val="Calibri"/>
        <family val="2"/>
        <scheme val="minor"/>
      </rPr>
      <t>Please Note:</t>
    </r>
    <r>
      <rPr>
        <sz val="16"/>
        <color theme="1"/>
        <rFont val="Calibri"/>
        <family val="2"/>
        <scheme val="minor"/>
      </rPr>
      <t xml:space="preserve"> Version 1 of this revenue model </t>
    </r>
    <r>
      <rPr>
        <b/>
        <i/>
        <u/>
        <sz val="16"/>
        <color theme="1"/>
        <rFont val="Calibri"/>
        <family val="2"/>
        <scheme val="minor"/>
      </rPr>
      <t>does not</t>
    </r>
    <r>
      <rPr>
        <sz val="16"/>
        <color theme="1"/>
        <rFont val="Calibri"/>
        <family val="2"/>
        <scheme val="minor"/>
      </rPr>
      <t xml:space="preserve"> take into account increased reimbursement rates as a result of implementation of the T1040 code. </t>
    </r>
  </si>
  <si>
    <t>Family Psychotherapy   (without patient present)</t>
  </si>
  <si>
    <t>Family Psychotherapy         (with patient present)</t>
  </si>
  <si>
    <r>
      <rPr>
        <b/>
        <i/>
        <sz val="13"/>
        <color theme="1"/>
        <rFont val="Calibri"/>
        <family val="2"/>
        <scheme val="minor"/>
      </rPr>
      <t>Please Note:</t>
    </r>
    <r>
      <rPr>
        <sz val="13"/>
        <color theme="1"/>
        <rFont val="Calibri"/>
        <family val="2"/>
        <scheme val="minor"/>
      </rPr>
      <t xml:space="preserve"> This calculator is meant to be used as a supplementary tool if you are interested in calculating an average reimbusement rate per service based on your payer mix and each payer's unique fee schedule. If you choose to utilize this, average reimbursement rates calculated in cells H14-H24 can be copied into the fee schedule section of the Revenue Model (cells G24-G34). </t>
    </r>
  </si>
  <si>
    <t>© 2022 TEAM UP for Children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</si>
</sst>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21">
    <font>
      <sz val="12"/>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i/>
      <sz val="12"/>
      <color theme="1"/>
      <name val="Calibri"/>
      <family val="2"/>
      <scheme val="minor"/>
    </font>
    <font>
      <b/>
      <sz val="26"/>
      <color theme="1"/>
      <name val="Calibri (Body)"/>
    </font>
    <font>
      <b/>
      <sz val="16"/>
      <color theme="1"/>
      <name val="Calibri"/>
      <family val="2"/>
      <scheme val="minor"/>
    </font>
    <font>
      <b/>
      <sz val="18"/>
      <color theme="1"/>
      <name val="Calibri"/>
      <family val="2"/>
      <scheme val="minor"/>
    </font>
    <font>
      <b/>
      <sz val="16"/>
      <color rgb="FF000000"/>
      <name val="Calibri"/>
      <family val="2"/>
      <scheme val="minor"/>
    </font>
    <font>
      <sz val="12"/>
      <color rgb="FF000000"/>
      <name val="Calibri"/>
      <family val="2"/>
      <scheme val="minor"/>
    </font>
    <font>
      <b/>
      <sz val="12"/>
      <color rgb="FF000000"/>
      <name val="Calibri"/>
      <family val="2"/>
      <scheme val="minor"/>
    </font>
    <font>
      <b/>
      <sz val="14"/>
      <color theme="1"/>
      <name val="Calibri"/>
      <family val="2"/>
      <scheme val="minor"/>
    </font>
    <font>
      <b/>
      <sz val="14"/>
      <color rgb="FF000000"/>
      <name val="Calibri"/>
      <family val="2"/>
      <scheme val="minor"/>
    </font>
    <font>
      <b/>
      <sz val="26"/>
      <color theme="1"/>
      <name val="Calibri"/>
      <family val="2"/>
      <scheme val="minor"/>
    </font>
    <font>
      <sz val="14"/>
      <color theme="1"/>
      <name val="Calibri"/>
      <family val="2"/>
      <scheme val="minor"/>
    </font>
    <font>
      <sz val="16"/>
      <color theme="1"/>
      <name val="Calibri"/>
      <family val="2"/>
      <scheme val="minor"/>
    </font>
    <font>
      <b/>
      <i/>
      <sz val="16"/>
      <color theme="1"/>
      <name val="Calibri"/>
      <family val="2"/>
      <scheme val="minor"/>
    </font>
    <font>
      <b/>
      <i/>
      <u/>
      <sz val="16"/>
      <color theme="1"/>
      <name val="Calibri"/>
      <family val="2"/>
      <scheme val="minor"/>
    </font>
    <font>
      <sz val="13"/>
      <color theme="1"/>
      <name val="Calibri"/>
      <family val="2"/>
      <scheme val="minor"/>
    </font>
    <font>
      <b/>
      <i/>
      <sz val="13"/>
      <color theme="1"/>
      <name val="Calibri"/>
      <family val="2"/>
      <scheme val="minor"/>
    </font>
    <font>
      <sz val="10"/>
      <color theme="1"/>
      <name val="Arial"/>
      <family val="2"/>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FFFF00"/>
        <bgColor rgb="FF000000"/>
      </patternFill>
    </fill>
    <fill>
      <patternFill patternType="solid">
        <fgColor theme="4" tint="0.59999389629810485"/>
        <bgColor indexed="64"/>
      </patternFill>
    </fill>
    <fill>
      <patternFill patternType="solid">
        <fgColor theme="4" tint="0.59999389629810485"/>
        <bgColor rgb="FF000000"/>
      </patternFill>
    </fill>
  </fills>
  <borders count="41">
    <border>
      <left/>
      <right/>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indexed="64"/>
      </left>
      <right style="thin">
        <color auto="1"/>
      </right>
      <top style="thin">
        <color indexed="64"/>
      </top>
      <bottom/>
      <diagonal/>
    </border>
    <border>
      <left style="medium">
        <color indexed="64"/>
      </left>
      <right style="thin">
        <color auto="1"/>
      </right>
      <top/>
      <bottom style="thin">
        <color indexed="64"/>
      </bottom>
      <diagonal/>
    </border>
    <border>
      <left/>
      <right style="medium">
        <color auto="1"/>
      </right>
      <top style="thin">
        <color auto="1"/>
      </top>
      <bottom style="thin">
        <color auto="1"/>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auto="1"/>
      </left>
      <right style="thin">
        <color auto="1"/>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37">
    <xf numFmtId="0" fontId="0" fillId="0" borderId="0" xfId="0"/>
    <xf numFmtId="0" fontId="0" fillId="0" borderId="0" xfId="0" applyAlignment="1">
      <alignment horizontal="center" vertical="center" wrapText="1"/>
    </xf>
    <xf numFmtId="0" fontId="0" fillId="0" borderId="0" xfId="0" applyAlignment="1">
      <alignment horizontal="left" vertical="center" wrapText="1"/>
    </xf>
    <xf numFmtId="164" fontId="0" fillId="0" borderId="0" xfId="0" applyNumberFormat="1" applyAlignment="1">
      <alignment horizontal="center" vertical="center" wrapText="1"/>
    </xf>
    <xf numFmtId="0" fontId="0" fillId="0" borderId="0" xfId="0"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164" fontId="2" fillId="0" borderId="0" xfId="0" applyNumberFormat="1" applyFont="1" applyBorder="1" applyAlignment="1">
      <alignment horizontal="center" vertical="center" wrapText="1"/>
    </xf>
    <xf numFmtId="0" fontId="0" fillId="0" borderId="12" xfId="0" applyBorder="1" applyAlignment="1">
      <alignment horizontal="center" vertical="center" wrapText="1"/>
    </xf>
    <xf numFmtId="0" fontId="6" fillId="0" borderId="14" xfId="0" applyFont="1" applyBorder="1" applyAlignment="1">
      <alignment horizontal="center" vertical="center" wrapText="1"/>
    </xf>
    <xf numFmtId="0" fontId="0" fillId="2" borderId="13" xfId="0" applyFill="1" applyBorder="1" applyAlignment="1">
      <alignment horizontal="center" vertical="center" wrapText="1"/>
    </xf>
    <xf numFmtId="0" fontId="0" fillId="0" borderId="14" xfId="0" applyBorder="1" applyAlignment="1">
      <alignment horizontal="center" vertical="center" wrapText="1"/>
    </xf>
    <xf numFmtId="0" fontId="8" fillId="0" borderId="14" xfId="0" applyFont="1" applyBorder="1" applyAlignment="1">
      <alignment horizontal="center" vertical="center" wrapText="1"/>
    </xf>
    <xf numFmtId="0" fontId="9" fillId="4" borderId="9" xfId="0" applyFont="1" applyFill="1" applyBorder="1" applyAlignment="1">
      <alignment horizontal="center" vertical="center" wrapText="1"/>
    </xf>
    <xf numFmtId="0" fontId="3" fillId="0" borderId="0" xfId="0" applyFont="1" applyBorder="1" applyAlignment="1">
      <alignment horizontal="center" vertical="center" wrapText="1"/>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0" fillId="0" borderId="19" xfId="0" applyBorder="1" applyAlignment="1">
      <alignment horizontal="center" vertical="center" wrapText="1"/>
    </xf>
    <xf numFmtId="164" fontId="0" fillId="0" borderId="0" xfId="0" applyNumberFormat="1" applyFill="1" applyBorder="1" applyAlignment="1">
      <alignment horizontal="center" vertical="center" wrapText="1"/>
    </xf>
    <xf numFmtId="0" fontId="0" fillId="0" borderId="0" xfId="0" applyFill="1" applyBorder="1" applyAlignment="1">
      <alignment vertical="center" wrapText="1"/>
    </xf>
    <xf numFmtId="0" fontId="0" fillId="0" borderId="20" xfId="0"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164" fontId="2" fillId="3" borderId="23" xfId="0" applyNumberFormat="1" applyFont="1" applyFill="1" applyBorder="1" applyAlignment="1">
      <alignment horizontal="center" vertical="center" wrapText="1"/>
    </xf>
    <xf numFmtId="164" fontId="0" fillId="2" borderId="13" xfId="0" applyNumberFormat="1" applyFill="1" applyBorder="1" applyAlignment="1">
      <alignment horizontal="center" vertical="center" wrapText="1"/>
    </xf>
    <xf numFmtId="164" fontId="0" fillId="2" borderId="16" xfId="0" applyNumberFormat="1" applyFill="1" applyBorder="1" applyAlignment="1">
      <alignment horizontal="center" vertical="center" wrapText="1"/>
    </xf>
    <xf numFmtId="9" fontId="9" fillId="4" borderId="9" xfId="2" applyFont="1" applyFill="1" applyBorder="1" applyAlignment="1">
      <alignment horizontal="center" vertical="center" wrapText="1"/>
    </xf>
    <xf numFmtId="9" fontId="0" fillId="2" borderId="13" xfId="2" applyFont="1" applyFill="1" applyBorder="1" applyAlignment="1">
      <alignment horizontal="center" vertical="center" wrapText="1"/>
    </xf>
    <xf numFmtId="0" fontId="8" fillId="5" borderId="7" xfId="0" applyFont="1" applyFill="1" applyBorder="1" applyAlignment="1">
      <alignment horizontal="center" vertical="center" wrapText="1"/>
    </xf>
    <xf numFmtId="0" fontId="0" fillId="0" borderId="7" xfId="0" applyBorder="1" applyAlignment="1">
      <alignment horizontal="center" vertical="center" wrapText="1"/>
    </xf>
    <xf numFmtId="0" fontId="0" fillId="0" borderId="24" xfId="0" applyBorder="1" applyAlignment="1">
      <alignment horizontal="center" vertical="center" wrapText="1"/>
    </xf>
    <xf numFmtId="164" fontId="0" fillId="5" borderId="10" xfId="1" applyNumberFormat="1" applyFont="1" applyFill="1" applyBorder="1" applyAlignment="1">
      <alignment horizontal="center" vertical="center" wrapText="1"/>
    </xf>
    <xf numFmtId="164" fontId="0" fillId="2" borderId="13" xfId="1" applyNumberFormat="1" applyFont="1" applyFill="1" applyBorder="1" applyAlignment="1">
      <alignment horizontal="center" vertical="center" wrapText="1"/>
    </xf>
    <xf numFmtId="0" fontId="6" fillId="5" borderId="14"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164" fontId="2" fillId="5" borderId="13" xfId="0" applyNumberFormat="1" applyFont="1" applyFill="1" applyBorder="1" applyAlignment="1">
      <alignment horizontal="center" vertical="center" wrapText="1"/>
    </xf>
    <xf numFmtId="164" fontId="10" fillId="6" borderId="9" xfId="1" applyNumberFormat="1" applyFont="1" applyFill="1" applyBorder="1" applyAlignment="1">
      <alignment horizontal="center" vertical="center" wrapText="1"/>
    </xf>
    <xf numFmtId="164" fontId="2" fillId="5" borderId="13" xfId="2" applyNumberFormat="1" applyFont="1" applyFill="1" applyBorder="1" applyAlignment="1">
      <alignment horizontal="center" vertical="center" wrapText="1"/>
    </xf>
    <xf numFmtId="9" fontId="2" fillId="5" borderId="16" xfId="2" applyFont="1" applyFill="1" applyBorder="1" applyAlignment="1">
      <alignment horizontal="center" vertical="center" wrapText="1"/>
    </xf>
    <xf numFmtId="164" fontId="0" fillId="2" borderId="10" xfId="0" applyNumberFormat="1" applyFill="1" applyBorder="1" applyAlignment="1">
      <alignment horizontal="center" vertical="center" wrapText="1"/>
    </xf>
    <xf numFmtId="164" fontId="0" fillId="2" borderId="11" xfId="0" applyNumberFormat="1" applyFill="1" applyBorder="1" applyAlignment="1">
      <alignment horizontal="center" vertical="center" wrapText="1"/>
    </xf>
    <xf numFmtId="0" fontId="0" fillId="0" borderId="17" xfId="0" applyBorder="1" applyAlignment="1">
      <alignment horizontal="center" vertical="center" wrapText="1"/>
    </xf>
    <xf numFmtId="0" fontId="0" fillId="0" borderId="25" xfId="0" applyBorder="1" applyAlignment="1">
      <alignment horizontal="center" vertical="center" wrapText="1"/>
    </xf>
    <xf numFmtId="164" fontId="0" fillId="2" borderId="18" xfId="1" applyNumberFormat="1" applyFont="1" applyFill="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11" fillId="0" borderId="14" xfId="0" applyFont="1" applyBorder="1" applyAlignment="1">
      <alignment horizontal="center" vertical="center" wrapText="1"/>
    </xf>
    <xf numFmtId="0" fontId="12" fillId="0" borderId="14" xfId="0" applyFont="1" applyBorder="1" applyAlignment="1">
      <alignment horizontal="center" vertical="center" wrapText="1"/>
    </xf>
    <xf numFmtId="164" fontId="0" fillId="2" borderId="23" xfId="0" applyNumberForma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164" fontId="2" fillId="3" borderId="34" xfId="0" applyNumberFormat="1" applyFont="1" applyFill="1" applyBorder="1" applyAlignment="1">
      <alignment horizontal="center" vertical="center" wrapText="1"/>
    </xf>
    <xf numFmtId="164" fontId="0" fillId="2" borderId="12" xfId="0" applyNumberFormat="1" applyFill="1" applyBorder="1" applyAlignment="1">
      <alignment horizontal="center" vertical="center" wrapText="1"/>
    </xf>
    <xf numFmtId="164" fontId="0" fillId="5" borderId="13" xfId="0" applyNumberFormat="1" applyFill="1" applyBorder="1" applyAlignment="1">
      <alignment horizontal="center" vertical="center" wrapText="1"/>
    </xf>
    <xf numFmtId="164" fontId="0" fillId="2" borderId="35" xfId="0" applyNumberFormat="1" applyFill="1" applyBorder="1" applyAlignment="1">
      <alignment horizontal="center" vertical="center" wrapText="1"/>
    </xf>
    <xf numFmtId="164" fontId="0" fillId="2" borderId="30" xfId="0" applyNumberFormat="1" applyFill="1" applyBorder="1" applyAlignment="1">
      <alignment horizontal="center" vertical="center" wrapText="1"/>
    </xf>
    <xf numFmtId="164" fontId="0" fillId="2" borderId="36" xfId="0" applyNumberFormat="1" applyFill="1" applyBorder="1" applyAlignment="1">
      <alignment horizontal="center" vertical="center" wrapText="1"/>
    </xf>
    <xf numFmtId="0" fontId="15" fillId="0" borderId="0" xfId="0" applyFont="1" applyBorder="1" applyAlignment="1">
      <alignment vertical="top" wrapText="1"/>
    </xf>
    <xf numFmtId="164" fontId="0" fillId="2" borderId="37" xfId="0" applyNumberFormat="1" applyFill="1" applyBorder="1" applyAlignment="1">
      <alignment horizontal="center" vertical="center" wrapText="1"/>
    </xf>
    <xf numFmtId="164" fontId="0" fillId="5" borderId="10" xfId="0" applyNumberFormat="1" applyFill="1"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164" fontId="0" fillId="2" borderId="40" xfId="0" applyNumberFormat="1" applyFill="1" applyBorder="1" applyAlignment="1">
      <alignment horizontal="center" vertical="center" wrapText="1"/>
    </xf>
    <xf numFmtId="164" fontId="0" fillId="5" borderId="11" xfId="0" applyNumberFormat="1" applyFill="1" applyBorder="1" applyAlignment="1">
      <alignment horizontal="center" vertical="center" wrapText="1"/>
    </xf>
    <xf numFmtId="164" fontId="0" fillId="5" borderId="23" xfId="0" applyNumberFormat="1" applyFill="1" applyBorder="1" applyAlignment="1">
      <alignment horizontal="center" vertical="center" wrapText="1"/>
    </xf>
    <xf numFmtId="164" fontId="0" fillId="2" borderId="25" xfId="0" applyNumberFormat="1" applyFill="1" applyBorder="1" applyAlignment="1">
      <alignment horizontal="center" vertical="center" wrapText="1"/>
    </xf>
    <xf numFmtId="164" fontId="0" fillId="5" borderId="18" xfId="0" applyNumberFormat="1" applyFill="1" applyBorder="1" applyAlignment="1">
      <alignment horizontal="center" vertical="center" wrapText="1"/>
    </xf>
    <xf numFmtId="164" fontId="0" fillId="5" borderId="16" xfId="0" applyNumberFormat="1" applyFill="1" applyBorder="1" applyAlignment="1">
      <alignment horizontal="center" vertical="center" wrapText="1"/>
    </xf>
    <xf numFmtId="0" fontId="14" fillId="0" borderId="0" xfId="0" applyFont="1" applyBorder="1" applyAlignment="1">
      <alignment vertical="center" wrapText="1"/>
    </xf>
    <xf numFmtId="0" fontId="15" fillId="0" borderId="0" xfId="0" applyFont="1" applyBorder="1" applyAlignment="1">
      <alignment vertical="center" wrapText="1"/>
    </xf>
    <xf numFmtId="0" fontId="20" fillId="0" borderId="0" xfId="0" applyFont="1" applyAlignment="1">
      <alignment vertical="center"/>
    </xf>
    <xf numFmtId="0" fontId="5"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3" borderId="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15" fillId="0" borderId="6"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3" fillId="0" borderId="5"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4" xfId="0" applyFont="1" applyBorder="1" applyAlignment="1">
      <alignment horizontal="center" vertical="center" wrapText="1"/>
    </xf>
    <xf numFmtId="44" fontId="3" fillId="0" borderId="15" xfId="1" applyFont="1" applyBorder="1" applyAlignment="1">
      <alignment horizontal="center" vertical="center" wrapText="1"/>
    </xf>
    <xf numFmtId="44" fontId="3" fillId="0" borderId="16" xfId="1" applyFont="1" applyBorder="1" applyAlignment="1">
      <alignment horizontal="center" vertical="center" wrapText="1"/>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28" xfId="0" applyFont="1" applyBorder="1" applyAlignment="1">
      <alignment horizontal="center" vertical="center"/>
    </xf>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29" xfId="0" applyFont="1" applyBorder="1" applyAlignment="1">
      <alignment horizontal="center" vertical="center"/>
    </xf>
    <xf numFmtId="0" fontId="13" fillId="0" borderId="4" xfId="0" applyFont="1" applyBorder="1" applyAlignment="1">
      <alignment horizontal="center" vertical="center"/>
    </xf>
    <xf numFmtId="0" fontId="2" fillId="3" borderId="5"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1" xfId="0" applyFont="1" applyFill="1" applyBorder="1" applyAlignment="1">
      <alignment horizontal="center" vertical="center"/>
    </xf>
    <xf numFmtId="0" fontId="0" fillId="0" borderId="17" xfId="0" applyBorder="1" applyAlignment="1">
      <alignment horizontal="left" vertical="center" indent="1"/>
    </xf>
    <xf numFmtId="0" fontId="0" fillId="0" borderId="25" xfId="0" applyBorder="1" applyAlignment="1">
      <alignment horizontal="left" vertical="center" indent="1"/>
    </xf>
    <xf numFmtId="9" fontId="0" fillId="2" borderId="25" xfId="2" applyNumberFormat="1" applyFont="1" applyFill="1" applyBorder="1" applyAlignment="1">
      <alignment horizontal="center" vertical="center"/>
    </xf>
    <xf numFmtId="9" fontId="0" fillId="2" borderId="18" xfId="2" applyNumberFormat="1" applyFont="1" applyFill="1" applyBorder="1" applyAlignment="1">
      <alignment horizontal="center" vertical="center"/>
    </xf>
    <xf numFmtId="0" fontId="0" fillId="0" borderId="14" xfId="0" applyBorder="1" applyAlignment="1">
      <alignment horizontal="left" vertical="center" indent="1"/>
    </xf>
    <xf numFmtId="0" fontId="0" fillId="0" borderId="12" xfId="0" applyBorder="1" applyAlignment="1">
      <alignment horizontal="left" vertical="center" indent="1"/>
    </xf>
    <xf numFmtId="9" fontId="0" fillId="2" borderId="12" xfId="2" applyNumberFormat="1" applyFont="1" applyFill="1" applyBorder="1" applyAlignment="1">
      <alignment horizontal="center" vertical="center"/>
    </xf>
    <xf numFmtId="9" fontId="0" fillId="2" borderId="13" xfId="2" applyNumberFormat="1" applyFont="1" applyFill="1" applyBorder="1" applyAlignment="1">
      <alignment horizontal="center" vertical="center"/>
    </xf>
    <xf numFmtId="0" fontId="18" fillId="0" borderId="5" xfId="0" applyFont="1" applyBorder="1" applyAlignment="1">
      <alignment horizontal="left" vertical="center" wrapText="1"/>
    </xf>
    <xf numFmtId="0" fontId="18" fillId="0" borderId="1" xfId="0" applyFont="1" applyBorder="1" applyAlignment="1">
      <alignment horizontal="left" vertical="center" wrapText="1"/>
    </xf>
    <xf numFmtId="0" fontId="18" fillId="0" borderId="6"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9" fontId="0" fillId="2" borderId="30" xfId="2" applyNumberFormat="1" applyFont="1" applyFill="1" applyBorder="1" applyAlignment="1">
      <alignment horizontal="center" vertical="center"/>
    </xf>
    <xf numFmtId="9" fontId="0" fillId="2" borderId="9" xfId="2" applyNumberFormat="1" applyFont="1" applyFill="1" applyBorder="1" applyAlignment="1">
      <alignment horizontal="center" vertical="center"/>
    </xf>
    <xf numFmtId="9" fontId="0" fillId="2" borderId="19" xfId="2" applyNumberFormat="1" applyFont="1" applyFill="1" applyBorder="1" applyAlignment="1">
      <alignment horizontal="center" vertical="center"/>
    </xf>
    <xf numFmtId="9" fontId="0" fillId="2" borderId="16" xfId="2" applyNumberFormat="1" applyFont="1" applyFill="1" applyBorder="1" applyAlignment="1">
      <alignment horizontal="center" vertical="center"/>
    </xf>
    <xf numFmtId="0" fontId="3" fillId="0" borderId="5" xfId="0" applyFont="1" applyBorder="1" applyAlignment="1">
      <alignment horizontal="center" vertical="center"/>
    </xf>
    <xf numFmtId="0" fontId="3" fillId="0" borderId="28"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9" xfId="0" applyFont="1" applyBorder="1" applyAlignment="1">
      <alignment horizontal="center" vertical="center"/>
    </xf>
    <xf numFmtId="0" fontId="3" fillId="0" borderId="4" xfId="0" applyFont="1" applyBorder="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150813</xdr:colOff>
      <xdr:row>1</xdr:row>
      <xdr:rowOff>119065</xdr:rowOff>
    </xdr:from>
    <xdr:to>
      <xdr:col>1</xdr:col>
      <xdr:colOff>1936750</xdr:colOff>
      <xdr:row>4</xdr:row>
      <xdr:rowOff>127456</xdr:rowOff>
    </xdr:to>
    <xdr:pic>
      <xdr:nvPicPr>
        <xdr:cNvPr id="2" name="Picture 1">
          <a:extLst>
            <a:ext uri="{FF2B5EF4-FFF2-40B4-BE49-F238E27FC236}">
              <a16:creationId xmlns:a16="http://schemas.microsoft.com/office/drawing/2014/main" id="{E8B97102-32D1-CE43-8BCC-7DB5A1D719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1313" y="309565"/>
          <a:ext cx="1785937" cy="5798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150813</xdr:colOff>
      <xdr:row>1</xdr:row>
      <xdr:rowOff>119065</xdr:rowOff>
    </xdr:from>
    <xdr:to>
      <xdr:col>1</xdr:col>
      <xdr:colOff>1936750</xdr:colOff>
      <xdr:row>4</xdr:row>
      <xdr:rowOff>127456</xdr:rowOff>
    </xdr:to>
    <xdr:pic>
      <xdr:nvPicPr>
        <xdr:cNvPr id="2" name="Picture 1">
          <a:extLst>
            <a:ext uri="{FF2B5EF4-FFF2-40B4-BE49-F238E27FC236}">
              <a16:creationId xmlns:a16="http://schemas.microsoft.com/office/drawing/2014/main" id="{E8B97102-32D1-CE43-8BCC-7DB5A1D719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913" y="334965"/>
          <a:ext cx="1785937" cy="5798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139700</xdr:colOff>
      <xdr:row>1</xdr:row>
      <xdr:rowOff>101600</xdr:rowOff>
    </xdr:from>
    <xdr:to>
      <xdr:col>2</xdr:col>
      <xdr:colOff>947737</xdr:colOff>
      <xdr:row>4</xdr:row>
      <xdr:rowOff>71891</xdr:rowOff>
    </xdr:to>
    <xdr:pic>
      <xdr:nvPicPr>
        <xdr:cNvPr id="2" name="Picture 1">
          <a:extLst>
            <a:ext uri="{FF2B5EF4-FFF2-40B4-BE49-F238E27FC236}">
              <a16:creationId xmlns:a16="http://schemas.microsoft.com/office/drawing/2014/main" id="{E8B97102-32D1-CE43-8BCC-7DB5A1D719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 y="304800"/>
          <a:ext cx="1785937" cy="5608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tabSelected="1" zoomScale="60" zoomScaleNormal="60" workbookViewId="0"/>
  </sheetViews>
  <sheetFormatPr defaultColWidth="10.83203125" defaultRowHeight="35" customHeight="1"/>
  <cols>
    <col min="1" max="1" width="2.5" style="1" customWidth="1"/>
    <col min="2" max="2" width="126.5" style="2" customWidth="1"/>
    <col min="3" max="3" width="13.83203125" style="1" customWidth="1"/>
    <col min="4" max="4" width="2.5" style="1" customWidth="1"/>
    <col min="5" max="5" width="12.83203125" style="1" customWidth="1"/>
    <col min="6" max="6" width="24.5" style="1" customWidth="1"/>
    <col min="7" max="7" width="18.83203125" style="3" customWidth="1"/>
    <col min="8" max="8" width="22" style="1" customWidth="1"/>
    <col min="9" max="16384" width="10.83203125" style="1"/>
  </cols>
  <sheetData>
    <row r="1" spans="1:8" ht="15" customHeight="1" thickBot="1"/>
    <row r="2" spans="1:8" ht="15" customHeight="1">
      <c r="A2" s="4"/>
      <c r="B2" s="73" t="s">
        <v>8</v>
      </c>
      <c r="C2" s="74"/>
    </row>
    <row r="3" spans="1:8" ht="15" customHeight="1">
      <c r="A3" s="4"/>
      <c r="B3" s="75"/>
      <c r="C3" s="76"/>
    </row>
    <row r="4" spans="1:8" ht="15" customHeight="1">
      <c r="A4" s="4"/>
      <c r="B4" s="75"/>
      <c r="C4" s="76"/>
    </row>
    <row r="5" spans="1:8" ht="15" customHeight="1" thickBot="1">
      <c r="B5" s="77"/>
      <c r="C5" s="78"/>
    </row>
    <row r="6" spans="1:8" ht="35" customHeight="1" thickBot="1">
      <c r="B6" s="1"/>
      <c r="F6" s="85" t="s">
        <v>73</v>
      </c>
      <c r="G6" s="86"/>
      <c r="H6" s="71"/>
    </row>
    <row r="7" spans="1:8" ht="35" customHeight="1">
      <c r="B7" s="79" t="s">
        <v>11</v>
      </c>
      <c r="C7" s="80"/>
      <c r="F7" s="87"/>
      <c r="G7" s="88"/>
      <c r="H7" s="71"/>
    </row>
    <row r="8" spans="1:8" ht="35" customHeight="1" thickBot="1">
      <c r="B8" s="9" t="s">
        <v>9</v>
      </c>
      <c r="C8" s="10">
        <v>20</v>
      </c>
      <c r="F8" s="89"/>
      <c r="G8" s="90"/>
      <c r="H8" s="59"/>
    </row>
    <row r="9" spans="1:8" ht="35" customHeight="1" thickBot="1">
      <c r="B9" s="81" t="s">
        <v>10</v>
      </c>
      <c r="C9" s="82"/>
    </row>
    <row r="10" spans="1:8" ht="35" customHeight="1" thickBot="1">
      <c r="B10" s="1"/>
    </row>
    <row r="11" spans="1:8" ht="35" customHeight="1">
      <c r="B11" s="83" t="s">
        <v>36</v>
      </c>
      <c r="C11" s="84"/>
    </row>
    <row r="12" spans="1:8" ht="35" customHeight="1">
      <c r="B12" s="9" t="s">
        <v>12</v>
      </c>
      <c r="C12" s="10">
        <v>5</v>
      </c>
    </row>
    <row r="13" spans="1:8" ht="35" customHeight="1" thickBot="1">
      <c r="B13" s="81" t="s">
        <v>48</v>
      </c>
      <c r="C13" s="82"/>
    </row>
    <row r="14" spans="1:8" ht="35" customHeight="1" thickBot="1">
      <c r="B14" s="14"/>
      <c r="C14" s="14"/>
    </row>
    <row r="15" spans="1:8" ht="35" customHeight="1">
      <c r="B15" s="83" t="s">
        <v>57</v>
      </c>
      <c r="C15" s="84"/>
    </row>
    <row r="16" spans="1:8" ht="35" customHeight="1">
      <c r="B16" s="9" t="s">
        <v>47</v>
      </c>
      <c r="C16" s="10">
        <v>4</v>
      </c>
    </row>
    <row r="17" spans="2:9" ht="35" customHeight="1" thickBot="1">
      <c r="B17" s="81" t="s">
        <v>49</v>
      </c>
      <c r="C17" s="82"/>
    </row>
    <row r="18" spans="2:9" ht="35" customHeight="1" thickBot="1">
      <c r="B18" s="14"/>
      <c r="C18" s="14"/>
    </row>
    <row r="19" spans="2:9" ht="35" customHeight="1">
      <c r="B19" s="83" t="s">
        <v>58</v>
      </c>
      <c r="C19" s="84"/>
      <c r="H19" s="19"/>
      <c r="I19" s="19"/>
    </row>
    <row r="20" spans="2:9" ht="35" customHeight="1">
      <c r="B20" s="9" t="s">
        <v>42</v>
      </c>
      <c r="C20" s="10">
        <v>1</v>
      </c>
    </row>
    <row r="21" spans="2:9" ht="35" customHeight="1" thickBot="1">
      <c r="B21" s="81" t="s">
        <v>43</v>
      </c>
      <c r="C21" s="82"/>
    </row>
    <row r="22" spans="2:9" ht="35" customHeight="1" thickBot="1">
      <c r="B22" s="1"/>
    </row>
    <row r="23" spans="2:9" ht="35" customHeight="1" thickBot="1">
      <c r="B23" s="83" t="s">
        <v>50</v>
      </c>
      <c r="C23" s="84"/>
      <c r="E23" s="21" t="s">
        <v>5</v>
      </c>
      <c r="F23" s="22" t="s">
        <v>6</v>
      </c>
      <c r="G23" s="23" t="s">
        <v>7</v>
      </c>
    </row>
    <row r="24" spans="2:9" ht="35" customHeight="1">
      <c r="B24" s="47" t="s">
        <v>13</v>
      </c>
      <c r="C24" s="10">
        <v>8</v>
      </c>
      <c r="E24" s="42">
        <v>90882</v>
      </c>
      <c r="F24" s="43" t="s">
        <v>0</v>
      </c>
      <c r="G24" s="44">
        <v>21.48</v>
      </c>
    </row>
    <row r="25" spans="2:9" ht="35" customHeight="1">
      <c r="B25" s="47" t="s">
        <v>14</v>
      </c>
      <c r="C25" s="13">
        <v>0</v>
      </c>
      <c r="E25" s="11">
        <v>90887</v>
      </c>
      <c r="F25" s="8" t="s">
        <v>1</v>
      </c>
      <c r="G25" s="24">
        <v>21.48</v>
      </c>
    </row>
    <row r="26" spans="2:9" ht="35" customHeight="1" thickBot="1">
      <c r="B26" s="47" t="s">
        <v>33</v>
      </c>
      <c r="C26" s="10">
        <v>0</v>
      </c>
      <c r="E26" s="16" t="s">
        <v>26</v>
      </c>
      <c r="F26" s="17" t="s">
        <v>41</v>
      </c>
      <c r="G26" s="25">
        <v>21.48</v>
      </c>
    </row>
    <row r="27" spans="2:9" ht="35" customHeight="1">
      <c r="B27" s="48" t="s">
        <v>34</v>
      </c>
      <c r="C27" s="10">
        <v>10</v>
      </c>
      <c r="E27" s="15">
        <v>90832</v>
      </c>
      <c r="F27" s="20" t="s">
        <v>3</v>
      </c>
      <c r="G27" s="41">
        <v>42.96</v>
      </c>
    </row>
    <row r="28" spans="2:9" ht="35" customHeight="1">
      <c r="B28" s="48" t="s">
        <v>35</v>
      </c>
      <c r="C28" s="10">
        <v>2</v>
      </c>
      <c r="E28" s="11">
        <v>90834</v>
      </c>
      <c r="F28" s="8" t="s">
        <v>2</v>
      </c>
      <c r="G28" s="24">
        <v>85.91</v>
      </c>
    </row>
    <row r="29" spans="2:9" ht="35" customHeight="1">
      <c r="B29" s="48" t="s">
        <v>32</v>
      </c>
      <c r="C29" s="10">
        <v>0</v>
      </c>
      <c r="E29" s="29">
        <v>90837</v>
      </c>
      <c r="F29" s="30" t="s">
        <v>27</v>
      </c>
      <c r="G29" s="24">
        <v>85.91</v>
      </c>
    </row>
    <row r="30" spans="2:9" ht="35" customHeight="1">
      <c r="B30" s="28" t="s">
        <v>22</v>
      </c>
      <c r="C30" s="31">
        <f>((C24*G27)+(C25*G28)+(C26*G29)+(C27*G30)+(C28*G31)+(C29*G32))/(C24+C25+C26+C27+C28+C29)</f>
        <v>70.39200000000001</v>
      </c>
      <c r="E30" s="29">
        <v>90846</v>
      </c>
      <c r="F30" s="30" t="s">
        <v>28</v>
      </c>
      <c r="G30" s="40">
        <v>88.68</v>
      </c>
    </row>
    <row r="31" spans="2:9" ht="35" customHeight="1" thickBot="1">
      <c r="B31" s="81" t="s">
        <v>56</v>
      </c>
      <c r="C31" s="82"/>
      <c r="E31" s="29">
        <v>90847</v>
      </c>
      <c r="F31" s="30" t="s">
        <v>29</v>
      </c>
      <c r="G31" s="40">
        <v>88.68</v>
      </c>
    </row>
    <row r="32" spans="2:9" ht="35" customHeight="1" thickBot="1">
      <c r="B32" s="1"/>
      <c r="E32" s="29" t="s">
        <v>30</v>
      </c>
      <c r="F32" s="30" t="s">
        <v>4</v>
      </c>
      <c r="G32" s="40">
        <v>134.80000000000001</v>
      </c>
    </row>
    <row r="33" spans="2:7" ht="35" customHeight="1" thickBot="1">
      <c r="B33" s="99" t="s">
        <v>51</v>
      </c>
      <c r="C33" s="100"/>
      <c r="E33" s="45">
        <v>99484</v>
      </c>
      <c r="F33" s="46" t="s">
        <v>45</v>
      </c>
      <c r="G33" s="49">
        <v>36.83</v>
      </c>
    </row>
    <row r="34" spans="2:7" ht="35" customHeight="1" thickBot="1">
      <c r="B34" s="47" t="s">
        <v>37</v>
      </c>
      <c r="C34" s="10">
        <v>2</v>
      </c>
      <c r="E34" s="45">
        <v>90785</v>
      </c>
      <c r="F34" s="46" t="s">
        <v>31</v>
      </c>
      <c r="G34" s="49">
        <v>5</v>
      </c>
    </row>
    <row r="35" spans="2:7" ht="35" customHeight="1">
      <c r="B35" s="47" t="s">
        <v>39</v>
      </c>
      <c r="C35" s="13">
        <v>1</v>
      </c>
      <c r="E35" s="91" t="s">
        <v>46</v>
      </c>
      <c r="F35" s="92"/>
      <c r="G35" s="93"/>
    </row>
    <row r="36" spans="2:7" ht="35" customHeight="1" thickBot="1">
      <c r="B36" s="47" t="s">
        <v>40</v>
      </c>
      <c r="C36" s="10">
        <v>1</v>
      </c>
      <c r="E36" s="94"/>
      <c r="F36" s="95"/>
      <c r="G36" s="96"/>
    </row>
    <row r="37" spans="2:7" ht="35" customHeight="1">
      <c r="B37" s="28" t="s">
        <v>38</v>
      </c>
      <c r="C37" s="31">
        <f>((C34*G24)+(C35*G25)+(C36*G26))/(C34+C35+C36)</f>
        <v>21.48</v>
      </c>
      <c r="E37" s="4"/>
      <c r="F37" s="4"/>
      <c r="G37" s="18"/>
    </row>
    <row r="38" spans="2:7" ht="35" customHeight="1" thickBot="1">
      <c r="B38" s="81" t="s">
        <v>55</v>
      </c>
      <c r="C38" s="82"/>
      <c r="E38" s="4"/>
      <c r="F38" s="4"/>
      <c r="G38" s="18"/>
    </row>
    <row r="39" spans="2:7" ht="35" customHeight="1" thickBot="1">
      <c r="E39" s="4"/>
      <c r="F39" s="4"/>
      <c r="G39" s="18"/>
    </row>
    <row r="40" spans="2:7" ht="35" customHeight="1">
      <c r="B40" s="83" t="s">
        <v>52</v>
      </c>
      <c r="C40" s="84"/>
    </row>
    <row r="41" spans="2:7" ht="35" customHeight="1">
      <c r="B41" s="9" t="s">
        <v>15</v>
      </c>
      <c r="C41" s="27">
        <v>0.05</v>
      </c>
      <c r="E41" s="5"/>
      <c r="F41" s="6"/>
      <c r="G41" s="7"/>
    </row>
    <row r="42" spans="2:7" ht="35" customHeight="1" thickBot="1">
      <c r="B42" s="81" t="s">
        <v>44</v>
      </c>
      <c r="C42" s="82"/>
      <c r="E42" s="5"/>
      <c r="F42" s="6"/>
      <c r="G42" s="7"/>
    </row>
    <row r="43" spans="2:7" ht="35" customHeight="1" thickBot="1">
      <c r="B43" s="14"/>
      <c r="C43" s="14"/>
      <c r="G43" s="1"/>
    </row>
    <row r="44" spans="2:7" ht="35" customHeight="1">
      <c r="B44" s="83" t="s">
        <v>53</v>
      </c>
      <c r="C44" s="84"/>
      <c r="G44" s="1"/>
    </row>
    <row r="45" spans="2:7" ht="35" customHeight="1">
      <c r="B45" s="9" t="s">
        <v>16</v>
      </c>
      <c r="C45" s="32">
        <v>65000</v>
      </c>
      <c r="E45" s="2"/>
    </row>
    <row r="46" spans="2:7" ht="35" customHeight="1">
      <c r="B46" s="9" t="s">
        <v>17</v>
      </c>
      <c r="C46" s="26">
        <v>0.28000000000000003</v>
      </c>
    </row>
    <row r="47" spans="2:7" ht="35" customHeight="1">
      <c r="B47" s="12" t="s">
        <v>18</v>
      </c>
      <c r="C47" s="27">
        <v>0.12</v>
      </c>
    </row>
    <row r="48" spans="2:7" ht="35" customHeight="1">
      <c r="B48" s="28" t="s">
        <v>21</v>
      </c>
      <c r="C48" s="31">
        <f>C45*(1+C46)*(1+C47)</f>
        <v>93184.000000000015</v>
      </c>
    </row>
    <row r="49" spans="2:7" ht="35" customHeight="1" thickBot="1">
      <c r="B49" s="97" t="s">
        <v>23</v>
      </c>
      <c r="C49" s="98"/>
      <c r="G49" s="1"/>
    </row>
    <row r="50" spans="2:7" ht="35" customHeight="1" thickBot="1">
      <c r="B50" s="1"/>
      <c r="G50" s="1"/>
    </row>
    <row r="51" spans="2:7" ht="35" customHeight="1">
      <c r="B51" s="83" t="s">
        <v>54</v>
      </c>
      <c r="C51" s="84"/>
    </row>
    <row r="52" spans="2:7" ht="35" customHeight="1">
      <c r="B52" s="33" t="s">
        <v>24</v>
      </c>
      <c r="C52" s="36">
        <f>((C8*45*C30)*(100%-C41))+((C12*45*C37)*(100%-C41))+((C16*45*G33)*(100%-C41))+((C20*45*G34)*(100%-C41))</f>
        <v>71288.19</v>
      </c>
    </row>
    <row r="53" spans="2:7" ht="35" customHeight="1">
      <c r="B53" s="33" t="s">
        <v>19</v>
      </c>
      <c r="C53" s="37">
        <f>C45*(1+C46)*(1+C47)</f>
        <v>93184.000000000015</v>
      </c>
    </row>
    <row r="54" spans="2:7" ht="35" customHeight="1">
      <c r="B54" s="34" t="s">
        <v>25</v>
      </c>
      <c r="C54" s="38">
        <f>C52-C53</f>
        <v>-21895.810000000012</v>
      </c>
    </row>
    <row r="55" spans="2:7" ht="35" customHeight="1" thickBot="1">
      <c r="B55" s="35" t="s">
        <v>20</v>
      </c>
      <c r="C55" s="39">
        <f>C52/C53</f>
        <v>0.76502607743818674</v>
      </c>
    </row>
    <row r="57" spans="2:7" ht="35" customHeight="1">
      <c r="B57" s="72" t="s">
        <v>77</v>
      </c>
    </row>
  </sheetData>
  <mergeCells count="20">
    <mergeCell ref="B51:C51"/>
    <mergeCell ref="F6:G8"/>
    <mergeCell ref="E35:G36"/>
    <mergeCell ref="B38:C38"/>
    <mergeCell ref="B40:C40"/>
    <mergeCell ref="B42:C42"/>
    <mergeCell ref="B44:C44"/>
    <mergeCell ref="B49:C49"/>
    <mergeCell ref="B17:C17"/>
    <mergeCell ref="B19:C19"/>
    <mergeCell ref="B21:C21"/>
    <mergeCell ref="B23:C23"/>
    <mergeCell ref="B31:C31"/>
    <mergeCell ref="B33:C33"/>
    <mergeCell ref="B15:C15"/>
    <mergeCell ref="B2:C5"/>
    <mergeCell ref="B7:C7"/>
    <mergeCell ref="B9:C9"/>
    <mergeCell ref="B11:C11"/>
    <mergeCell ref="B13:C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zoomScale="60" zoomScaleNormal="60" workbookViewId="0"/>
  </sheetViews>
  <sheetFormatPr defaultColWidth="10.83203125" defaultRowHeight="35" customHeight="1"/>
  <cols>
    <col min="1" max="1" width="2.5" style="1" customWidth="1"/>
    <col min="2" max="2" width="126.5" style="2" customWidth="1"/>
    <col min="3" max="3" width="13.83203125" style="1" customWidth="1"/>
    <col min="4" max="4" width="2.5" style="1" customWidth="1"/>
    <col min="5" max="5" width="12.83203125" style="1" customWidth="1"/>
    <col min="6" max="6" width="24.5" style="1" customWidth="1"/>
    <col min="7" max="7" width="18.83203125" style="3" customWidth="1"/>
    <col min="8" max="8" width="22" style="1" customWidth="1"/>
    <col min="9" max="16384" width="10.83203125" style="1"/>
  </cols>
  <sheetData>
    <row r="1" spans="1:8" ht="15" customHeight="1" thickBot="1"/>
    <row r="2" spans="1:8" ht="15" customHeight="1">
      <c r="A2" s="4"/>
      <c r="B2" s="73" t="s">
        <v>8</v>
      </c>
      <c r="C2" s="74"/>
    </row>
    <row r="3" spans="1:8" ht="15" customHeight="1">
      <c r="A3" s="4"/>
      <c r="B3" s="75"/>
      <c r="C3" s="76"/>
    </row>
    <row r="4" spans="1:8" ht="15" customHeight="1">
      <c r="A4" s="4"/>
      <c r="B4" s="75"/>
      <c r="C4" s="76"/>
    </row>
    <row r="5" spans="1:8" ht="15" customHeight="1" thickBot="1">
      <c r="B5" s="77"/>
      <c r="C5" s="78"/>
    </row>
    <row r="6" spans="1:8" ht="35" customHeight="1" thickBot="1">
      <c r="B6" s="1"/>
      <c r="F6" s="85" t="s">
        <v>72</v>
      </c>
      <c r="G6" s="86"/>
      <c r="H6" s="71"/>
    </row>
    <row r="7" spans="1:8" ht="35" customHeight="1">
      <c r="B7" s="79" t="s">
        <v>11</v>
      </c>
      <c r="C7" s="80"/>
      <c r="F7" s="87"/>
      <c r="G7" s="88"/>
      <c r="H7" s="71"/>
    </row>
    <row r="8" spans="1:8" ht="35" customHeight="1" thickBot="1">
      <c r="B8" s="9" t="s">
        <v>9</v>
      </c>
      <c r="C8" s="10">
        <v>20</v>
      </c>
      <c r="F8" s="89"/>
      <c r="G8" s="90"/>
    </row>
    <row r="9" spans="1:8" ht="35" customHeight="1" thickBot="1">
      <c r="B9" s="81" t="s">
        <v>10</v>
      </c>
      <c r="C9" s="82"/>
      <c r="F9" s="71"/>
      <c r="G9" s="71"/>
    </row>
    <row r="10" spans="1:8" ht="35" customHeight="1" thickBot="1">
      <c r="B10" s="1"/>
      <c r="F10" s="71"/>
      <c r="G10" s="71"/>
    </row>
    <row r="11" spans="1:8" ht="35" customHeight="1">
      <c r="B11" s="83" t="s">
        <v>36</v>
      </c>
      <c r="C11" s="84"/>
      <c r="F11" s="71"/>
      <c r="G11" s="71"/>
    </row>
    <row r="12" spans="1:8" ht="35" customHeight="1">
      <c r="B12" s="9" t="s">
        <v>12</v>
      </c>
      <c r="C12" s="10">
        <v>5</v>
      </c>
    </row>
    <row r="13" spans="1:8" ht="35" customHeight="1" thickBot="1">
      <c r="B13" s="81" t="s">
        <v>48</v>
      </c>
      <c r="C13" s="82"/>
    </row>
    <row r="14" spans="1:8" ht="35" customHeight="1" thickBot="1">
      <c r="B14" s="14"/>
      <c r="C14" s="14"/>
    </row>
    <row r="15" spans="1:8" ht="35" customHeight="1">
      <c r="B15" s="83" t="s">
        <v>57</v>
      </c>
      <c r="C15" s="84"/>
    </row>
    <row r="16" spans="1:8" ht="35" customHeight="1">
      <c r="B16" s="9" t="s">
        <v>47</v>
      </c>
      <c r="C16" s="10">
        <v>4</v>
      </c>
    </row>
    <row r="17" spans="2:9" ht="35" customHeight="1" thickBot="1">
      <c r="B17" s="81" t="s">
        <v>49</v>
      </c>
      <c r="C17" s="82"/>
    </row>
    <row r="18" spans="2:9" ht="35" customHeight="1" thickBot="1">
      <c r="B18" s="14"/>
      <c r="C18" s="14"/>
    </row>
    <row r="19" spans="2:9" ht="35" customHeight="1">
      <c r="B19" s="83" t="s">
        <v>58</v>
      </c>
      <c r="C19" s="84"/>
      <c r="H19" s="19"/>
      <c r="I19" s="19"/>
    </row>
    <row r="20" spans="2:9" ht="35" customHeight="1">
      <c r="B20" s="9" t="s">
        <v>42</v>
      </c>
      <c r="C20" s="10">
        <v>1</v>
      </c>
    </row>
    <row r="21" spans="2:9" ht="35" customHeight="1" thickBot="1">
      <c r="B21" s="81" t="s">
        <v>43</v>
      </c>
      <c r="C21" s="82"/>
    </row>
    <row r="22" spans="2:9" ht="35" customHeight="1" thickBot="1">
      <c r="B22" s="1"/>
    </row>
    <row r="23" spans="2:9" ht="35" customHeight="1" thickBot="1">
      <c r="B23" s="83" t="s">
        <v>50</v>
      </c>
      <c r="C23" s="84"/>
      <c r="E23" s="21" t="s">
        <v>5</v>
      </c>
      <c r="F23" s="22" t="s">
        <v>6</v>
      </c>
      <c r="G23" s="23" t="s">
        <v>7</v>
      </c>
    </row>
    <row r="24" spans="2:9" ht="35" customHeight="1">
      <c r="B24" s="47" t="s">
        <v>13</v>
      </c>
      <c r="C24" s="10">
        <v>8</v>
      </c>
      <c r="E24" s="42">
        <v>90882</v>
      </c>
      <c r="F24" s="43" t="s">
        <v>0</v>
      </c>
      <c r="G24" s="44">
        <v>21.48</v>
      </c>
    </row>
    <row r="25" spans="2:9" ht="35" customHeight="1">
      <c r="B25" s="47" t="s">
        <v>14</v>
      </c>
      <c r="C25" s="13">
        <v>0</v>
      </c>
      <c r="E25" s="11">
        <v>90887</v>
      </c>
      <c r="F25" s="8" t="s">
        <v>1</v>
      </c>
      <c r="G25" s="24">
        <v>21.48</v>
      </c>
    </row>
    <row r="26" spans="2:9" ht="35" customHeight="1" thickBot="1">
      <c r="B26" s="47" t="s">
        <v>33</v>
      </c>
      <c r="C26" s="10">
        <v>0</v>
      </c>
      <c r="E26" s="16" t="s">
        <v>26</v>
      </c>
      <c r="F26" s="17" t="s">
        <v>41</v>
      </c>
      <c r="G26" s="25">
        <v>21.48</v>
      </c>
    </row>
    <row r="27" spans="2:9" ht="35" customHeight="1">
      <c r="B27" s="48" t="s">
        <v>34</v>
      </c>
      <c r="C27" s="10">
        <v>10</v>
      </c>
      <c r="E27" s="15">
        <v>90832</v>
      </c>
      <c r="F27" s="20" t="s">
        <v>3</v>
      </c>
      <c r="G27" s="41">
        <v>140</v>
      </c>
    </row>
    <row r="28" spans="2:9" ht="35" customHeight="1">
      <c r="B28" s="48" t="s">
        <v>35</v>
      </c>
      <c r="C28" s="10">
        <v>2</v>
      </c>
      <c r="E28" s="11">
        <v>90834</v>
      </c>
      <c r="F28" s="8" t="s">
        <v>2</v>
      </c>
      <c r="G28" s="24">
        <v>140</v>
      </c>
    </row>
    <row r="29" spans="2:9" ht="35" customHeight="1">
      <c r="B29" s="48" t="s">
        <v>32</v>
      </c>
      <c r="C29" s="10">
        <v>0</v>
      </c>
      <c r="E29" s="29">
        <v>90837</v>
      </c>
      <c r="F29" s="30" t="s">
        <v>27</v>
      </c>
      <c r="G29" s="24">
        <v>140</v>
      </c>
    </row>
    <row r="30" spans="2:9" ht="35" customHeight="1">
      <c r="B30" s="28" t="s">
        <v>22</v>
      </c>
      <c r="C30" s="31">
        <f>((C24*G27)+(C25*G28)+(C26*G29)+(C27*G30)+(C28*G31)+(C29*G32))/(C24+C25+C26+C27+C28+C29)</f>
        <v>109.20800000000001</v>
      </c>
      <c r="E30" s="29">
        <v>90846</v>
      </c>
      <c r="F30" s="30" t="s">
        <v>28</v>
      </c>
      <c r="G30" s="40">
        <v>88.68</v>
      </c>
    </row>
    <row r="31" spans="2:9" ht="35" customHeight="1" thickBot="1">
      <c r="B31" s="81" t="s">
        <v>56</v>
      </c>
      <c r="C31" s="82"/>
      <c r="E31" s="29">
        <v>90847</v>
      </c>
      <c r="F31" s="30" t="s">
        <v>29</v>
      </c>
      <c r="G31" s="40">
        <v>88.68</v>
      </c>
    </row>
    <row r="32" spans="2:9" ht="35" customHeight="1" thickBot="1">
      <c r="B32" s="1"/>
      <c r="E32" s="29" t="s">
        <v>30</v>
      </c>
      <c r="F32" s="30" t="s">
        <v>4</v>
      </c>
      <c r="G32" s="40">
        <v>140</v>
      </c>
    </row>
    <row r="33" spans="2:7" ht="35" customHeight="1" thickBot="1">
      <c r="B33" s="99" t="s">
        <v>51</v>
      </c>
      <c r="C33" s="100"/>
      <c r="E33" s="45">
        <v>99484</v>
      </c>
      <c r="F33" s="46" t="s">
        <v>45</v>
      </c>
      <c r="G33" s="49">
        <v>36.83</v>
      </c>
    </row>
    <row r="34" spans="2:7" ht="35" customHeight="1" thickBot="1">
      <c r="B34" s="47" t="s">
        <v>37</v>
      </c>
      <c r="C34" s="10">
        <v>2</v>
      </c>
      <c r="E34" s="45">
        <v>90785</v>
      </c>
      <c r="F34" s="46" t="s">
        <v>31</v>
      </c>
      <c r="G34" s="49">
        <v>5</v>
      </c>
    </row>
    <row r="35" spans="2:7" ht="35" customHeight="1">
      <c r="B35" s="47" t="s">
        <v>39</v>
      </c>
      <c r="C35" s="13">
        <v>1</v>
      </c>
      <c r="E35" s="91" t="s">
        <v>46</v>
      </c>
      <c r="F35" s="92"/>
      <c r="G35" s="93"/>
    </row>
    <row r="36" spans="2:7" ht="35" customHeight="1" thickBot="1">
      <c r="B36" s="47" t="s">
        <v>40</v>
      </c>
      <c r="C36" s="10">
        <v>1</v>
      </c>
      <c r="E36" s="94"/>
      <c r="F36" s="95"/>
      <c r="G36" s="96"/>
    </row>
    <row r="37" spans="2:7" ht="35" customHeight="1">
      <c r="B37" s="28" t="s">
        <v>38</v>
      </c>
      <c r="C37" s="31">
        <f>((C34*G24)+(C35*G25)+(C36*G26))/(C34+C35+C36)</f>
        <v>21.48</v>
      </c>
      <c r="E37" s="4"/>
      <c r="F37" s="4"/>
      <c r="G37" s="18"/>
    </row>
    <row r="38" spans="2:7" ht="35" customHeight="1" thickBot="1">
      <c r="B38" s="81" t="s">
        <v>55</v>
      </c>
      <c r="C38" s="82"/>
      <c r="E38" s="4"/>
      <c r="F38" s="4"/>
      <c r="G38" s="18"/>
    </row>
    <row r="39" spans="2:7" ht="35" customHeight="1" thickBot="1">
      <c r="E39" s="4"/>
      <c r="F39" s="4"/>
      <c r="G39" s="18"/>
    </row>
    <row r="40" spans="2:7" ht="35" customHeight="1">
      <c r="B40" s="83" t="s">
        <v>52</v>
      </c>
      <c r="C40" s="84"/>
    </row>
    <row r="41" spans="2:7" ht="35" customHeight="1">
      <c r="B41" s="9" t="s">
        <v>15</v>
      </c>
      <c r="C41" s="27">
        <v>0.05</v>
      </c>
      <c r="E41" s="5"/>
      <c r="F41" s="6"/>
      <c r="G41" s="7"/>
    </row>
    <row r="42" spans="2:7" ht="35" customHeight="1" thickBot="1">
      <c r="B42" s="81" t="s">
        <v>44</v>
      </c>
      <c r="C42" s="82"/>
      <c r="E42" s="5"/>
      <c r="F42" s="6"/>
      <c r="G42" s="7"/>
    </row>
    <row r="43" spans="2:7" ht="35" customHeight="1" thickBot="1">
      <c r="B43" s="14"/>
      <c r="C43" s="14"/>
      <c r="G43" s="1"/>
    </row>
    <row r="44" spans="2:7" ht="35" customHeight="1">
      <c r="B44" s="83" t="s">
        <v>53</v>
      </c>
      <c r="C44" s="84"/>
      <c r="G44" s="1"/>
    </row>
    <row r="45" spans="2:7" ht="35" customHeight="1">
      <c r="B45" s="9" t="s">
        <v>16</v>
      </c>
      <c r="C45" s="32">
        <v>65000</v>
      </c>
      <c r="E45" s="2"/>
    </row>
    <row r="46" spans="2:7" ht="35" customHeight="1">
      <c r="B46" s="9" t="s">
        <v>17</v>
      </c>
      <c r="C46" s="26">
        <v>0.28000000000000003</v>
      </c>
    </row>
    <row r="47" spans="2:7" ht="35" customHeight="1">
      <c r="B47" s="12" t="s">
        <v>18</v>
      </c>
      <c r="C47" s="27">
        <v>0.12</v>
      </c>
    </row>
    <row r="48" spans="2:7" ht="35" customHeight="1">
      <c r="B48" s="28" t="s">
        <v>21</v>
      </c>
      <c r="C48" s="31">
        <f>C45*(1+C46)*(1+C47)</f>
        <v>93184.000000000015</v>
      </c>
    </row>
    <row r="49" spans="2:7" ht="35" customHeight="1" thickBot="1">
      <c r="B49" s="97" t="s">
        <v>23</v>
      </c>
      <c r="C49" s="98"/>
      <c r="G49" s="1"/>
    </row>
    <row r="50" spans="2:7" ht="35" customHeight="1" thickBot="1">
      <c r="B50" s="1"/>
      <c r="G50" s="1"/>
    </row>
    <row r="51" spans="2:7" ht="35" customHeight="1">
      <c r="B51" s="83" t="s">
        <v>54</v>
      </c>
      <c r="C51" s="84"/>
    </row>
    <row r="52" spans="2:7" ht="35" customHeight="1">
      <c r="B52" s="33" t="s">
        <v>24</v>
      </c>
      <c r="C52" s="36">
        <f>((C8*45*C30)*(100%-C41))+((C12*45*C37)*(100%-C41))+((C16*45*G33)*(100%-C41))+((C20*45*G34)*(100%-C41))</f>
        <v>104475.87000000001</v>
      </c>
    </row>
    <row r="53" spans="2:7" ht="35" customHeight="1">
      <c r="B53" s="33" t="s">
        <v>19</v>
      </c>
      <c r="C53" s="37">
        <f>C45*(1+C46)*(1+C47)</f>
        <v>93184.000000000015</v>
      </c>
    </row>
    <row r="54" spans="2:7" ht="35" customHeight="1">
      <c r="B54" s="34" t="s">
        <v>25</v>
      </c>
      <c r="C54" s="38">
        <f>C52-C53</f>
        <v>11291.869999999995</v>
      </c>
    </row>
    <row r="55" spans="2:7" ht="35" customHeight="1" thickBot="1">
      <c r="B55" s="35" t="s">
        <v>20</v>
      </c>
      <c r="C55" s="39">
        <f>C52/C53</f>
        <v>1.1211782065590659</v>
      </c>
    </row>
    <row r="57" spans="2:7" ht="35" customHeight="1">
      <c r="B57" s="72" t="s">
        <v>77</v>
      </c>
    </row>
  </sheetData>
  <mergeCells count="20">
    <mergeCell ref="F6:G8"/>
    <mergeCell ref="B51:C51"/>
    <mergeCell ref="B33:C33"/>
    <mergeCell ref="E35:G36"/>
    <mergeCell ref="B2:C5"/>
    <mergeCell ref="B42:C42"/>
    <mergeCell ref="B44:C44"/>
    <mergeCell ref="B49:C49"/>
    <mergeCell ref="B38:C38"/>
    <mergeCell ref="B19:C19"/>
    <mergeCell ref="B21:C21"/>
    <mergeCell ref="B7:C7"/>
    <mergeCell ref="B9:C9"/>
    <mergeCell ref="B11:C11"/>
    <mergeCell ref="B13:C13"/>
    <mergeCell ref="B23:C23"/>
    <mergeCell ref="B15:C15"/>
    <mergeCell ref="B17:C17"/>
    <mergeCell ref="B31:C31"/>
    <mergeCell ref="B40:C4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9"/>
  <sheetViews>
    <sheetView showGridLines="0" zoomScale="60" zoomScaleNormal="60" workbookViewId="0"/>
  </sheetViews>
  <sheetFormatPr defaultRowHeight="15.5"/>
  <cols>
    <col min="2" max="2" width="12.83203125" customWidth="1"/>
    <col min="3" max="3" width="24.5" customWidth="1"/>
    <col min="4" max="7" width="23.83203125" customWidth="1"/>
    <col min="8" max="8" width="18.83203125" customWidth="1"/>
  </cols>
  <sheetData>
    <row r="1" spans="2:11" ht="16" thickBot="1"/>
    <row r="2" spans="2:11">
      <c r="B2" s="101" t="s">
        <v>59</v>
      </c>
      <c r="C2" s="102"/>
      <c r="D2" s="102"/>
      <c r="E2" s="102"/>
      <c r="F2" s="102"/>
      <c r="G2" s="102"/>
      <c r="H2" s="103"/>
    </row>
    <row r="3" spans="2:11">
      <c r="B3" s="104"/>
      <c r="C3" s="105"/>
      <c r="D3" s="105"/>
      <c r="E3" s="105"/>
      <c r="F3" s="105"/>
      <c r="G3" s="105"/>
      <c r="H3" s="106"/>
    </row>
    <row r="4" spans="2:11">
      <c r="B4" s="104"/>
      <c r="C4" s="105"/>
      <c r="D4" s="105"/>
      <c r="E4" s="105"/>
      <c r="F4" s="105"/>
      <c r="G4" s="105"/>
      <c r="H4" s="106"/>
    </row>
    <row r="5" spans="2:11" ht="16" thickBot="1">
      <c r="B5" s="107"/>
      <c r="C5" s="108"/>
      <c r="D5" s="108"/>
      <c r="E5" s="108"/>
      <c r="F5" s="108"/>
      <c r="G5" s="108"/>
      <c r="H5" s="109"/>
    </row>
    <row r="6" spans="2:11" ht="16" thickBot="1"/>
    <row r="7" spans="2:11" ht="35" customHeight="1" thickBot="1">
      <c r="B7" s="110" t="s">
        <v>60</v>
      </c>
      <c r="C7" s="111"/>
      <c r="D7" s="111"/>
      <c r="E7" s="112"/>
      <c r="G7" s="121" t="s">
        <v>76</v>
      </c>
      <c r="H7" s="122"/>
    </row>
    <row r="8" spans="2:11" ht="35" customHeight="1">
      <c r="B8" s="113" t="s">
        <v>61</v>
      </c>
      <c r="C8" s="114"/>
      <c r="D8" s="115">
        <v>0.3</v>
      </c>
      <c r="E8" s="116"/>
      <c r="G8" s="123"/>
      <c r="H8" s="124"/>
      <c r="I8" s="70"/>
      <c r="J8" s="70"/>
      <c r="K8" s="70"/>
    </row>
    <row r="9" spans="2:11" ht="35" customHeight="1">
      <c r="B9" s="117" t="s">
        <v>62</v>
      </c>
      <c r="C9" s="118"/>
      <c r="D9" s="119">
        <v>0.37</v>
      </c>
      <c r="E9" s="120"/>
      <c r="G9" s="123"/>
      <c r="H9" s="124"/>
      <c r="I9" s="70"/>
      <c r="J9" s="70"/>
      <c r="K9" s="70"/>
    </row>
    <row r="10" spans="2:11" ht="35" customHeight="1">
      <c r="B10" s="117" t="s">
        <v>63</v>
      </c>
      <c r="C10" s="118"/>
      <c r="D10" s="127">
        <v>0.13</v>
      </c>
      <c r="E10" s="128"/>
      <c r="G10" s="123"/>
      <c r="H10" s="124"/>
      <c r="I10" s="70"/>
      <c r="J10" s="70"/>
      <c r="K10" s="70"/>
    </row>
    <row r="11" spans="2:11" ht="35" customHeight="1" thickBot="1">
      <c r="B11" s="117" t="s">
        <v>64</v>
      </c>
      <c r="C11" s="118"/>
      <c r="D11" s="129">
        <v>0.2</v>
      </c>
      <c r="E11" s="130"/>
      <c r="G11" s="125"/>
      <c r="H11" s="126"/>
      <c r="I11" s="70"/>
      <c r="J11" s="70"/>
      <c r="K11" s="70"/>
    </row>
    <row r="12" spans="2:11" ht="35" customHeight="1" thickBot="1"/>
    <row r="13" spans="2:11" ht="35" customHeight="1">
      <c r="B13" s="50" t="s">
        <v>5</v>
      </c>
      <c r="C13" s="51" t="s">
        <v>6</v>
      </c>
      <c r="D13" s="52" t="s">
        <v>65</v>
      </c>
      <c r="E13" s="52" t="s">
        <v>66</v>
      </c>
      <c r="F13" s="52" t="s">
        <v>67</v>
      </c>
      <c r="G13" s="52" t="s">
        <v>68</v>
      </c>
      <c r="H13" s="53" t="s">
        <v>69</v>
      </c>
    </row>
    <row r="14" spans="2:11" ht="35" customHeight="1">
      <c r="B14" s="11">
        <v>90882</v>
      </c>
      <c r="C14" s="8" t="s">
        <v>0</v>
      </c>
      <c r="D14" s="57">
        <v>20</v>
      </c>
      <c r="E14" s="57">
        <v>21</v>
      </c>
      <c r="F14" s="57">
        <v>22</v>
      </c>
      <c r="G14" s="57">
        <v>21</v>
      </c>
      <c r="H14" s="55">
        <f>((D14*$D$8)+(E14*$D$9)+(G14*$D$4)+(F14*$D$11))</f>
        <v>18.170000000000002</v>
      </c>
    </row>
    <row r="15" spans="2:11" ht="35" customHeight="1">
      <c r="B15" s="11">
        <v>90887</v>
      </c>
      <c r="C15" s="8" t="s">
        <v>1</v>
      </c>
      <c r="D15" s="57">
        <v>20</v>
      </c>
      <c r="E15" s="57">
        <v>21</v>
      </c>
      <c r="F15" s="57">
        <v>22</v>
      </c>
      <c r="G15" s="57">
        <v>21</v>
      </c>
      <c r="H15" s="55">
        <f t="shared" ref="H15:H24" si="0">((D15*$D$8)+(E15*$D$9)+(G15*$D$4)+(F15*$D$11))</f>
        <v>18.170000000000002</v>
      </c>
    </row>
    <row r="16" spans="2:11" ht="35" customHeight="1" thickBot="1">
      <c r="B16" s="29" t="s">
        <v>26</v>
      </c>
      <c r="C16" s="30" t="s">
        <v>41</v>
      </c>
      <c r="D16" s="60">
        <v>19</v>
      </c>
      <c r="E16" s="60">
        <v>20</v>
      </c>
      <c r="F16" s="60">
        <v>21</v>
      </c>
      <c r="G16" s="60">
        <v>22</v>
      </c>
      <c r="H16" s="61">
        <f t="shared" si="0"/>
        <v>17.3</v>
      </c>
    </row>
    <row r="17" spans="2:8" ht="35" customHeight="1">
      <c r="B17" s="42">
        <v>90832</v>
      </c>
      <c r="C17" s="43" t="s">
        <v>3</v>
      </c>
      <c r="D17" s="67">
        <v>44</v>
      </c>
      <c r="E17" s="67">
        <v>45</v>
      </c>
      <c r="F17" s="67">
        <v>46</v>
      </c>
      <c r="G17" s="67">
        <v>47</v>
      </c>
      <c r="H17" s="68">
        <f t="shared" si="0"/>
        <v>39.049999999999997</v>
      </c>
    </row>
    <row r="18" spans="2:8" ht="35" customHeight="1">
      <c r="B18" s="11">
        <v>90834</v>
      </c>
      <c r="C18" s="8" t="s">
        <v>2</v>
      </c>
      <c r="D18" s="54">
        <v>84</v>
      </c>
      <c r="E18" s="54">
        <v>85</v>
      </c>
      <c r="F18" s="54">
        <v>86</v>
      </c>
      <c r="G18" s="54">
        <v>87</v>
      </c>
      <c r="H18" s="55">
        <f t="shared" si="0"/>
        <v>73.849999999999994</v>
      </c>
    </row>
    <row r="19" spans="2:8" ht="35" customHeight="1">
      <c r="B19" s="11">
        <v>90837</v>
      </c>
      <c r="C19" s="8" t="s">
        <v>70</v>
      </c>
      <c r="D19" s="54">
        <v>84</v>
      </c>
      <c r="E19" s="54">
        <v>85</v>
      </c>
      <c r="F19" s="54">
        <v>86</v>
      </c>
      <c r="G19" s="54">
        <v>87</v>
      </c>
      <c r="H19" s="55">
        <f t="shared" si="0"/>
        <v>73.849999999999994</v>
      </c>
    </row>
    <row r="20" spans="2:8" ht="35" customHeight="1">
      <c r="B20" s="29">
        <v>90846</v>
      </c>
      <c r="C20" s="30" t="s">
        <v>74</v>
      </c>
      <c r="D20" s="60">
        <v>83</v>
      </c>
      <c r="E20" s="60">
        <v>84</v>
      </c>
      <c r="F20" s="60">
        <v>82</v>
      </c>
      <c r="G20" s="60">
        <v>81</v>
      </c>
      <c r="H20" s="55">
        <f t="shared" si="0"/>
        <v>72.38</v>
      </c>
    </row>
    <row r="21" spans="2:8" ht="35" customHeight="1">
      <c r="B21" s="29">
        <v>90847</v>
      </c>
      <c r="C21" s="30" t="s">
        <v>75</v>
      </c>
      <c r="D21" s="60">
        <v>83</v>
      </c>
      <c r="E21" s="60">
        <v>84</v>
      </c>
      <c r="F21" s="60">
        <v>82</v>
      </c>
      <c r="G21" s="60">
        <v>81</v>
      </c>
      <c r="H21" s="55">
        <f t="shared" si="0"/>
        <v>72.38</v>
      </c>
    </row>
    <row r="22" spans="2:8" ht="35" customHeight="1" thickBot="1">
      <c r="B22" s="16" t="s">
        <v>30</v>
      </c>
      <c r="C22" s="17" t="s">
        <v>4</v>
      </c>
      <c r="D22" s="56">
        <v>125</v>
      </c>
      <c r="E22" s="56">
        <v>126</v>
      </c>
      <c r="F22" s="56">
        <v>127</v>
      </c>
      <c r="G22" s="56">
        <v>128</v>
      </c>
      <c r="H22" s="69">
        <f t="shared" si="0"/>
        <v>109.52000000000001</v>
      </c>
    </row>
    <row r="23" spans="2:8" ht="35" customHeight="1" thickBot="1">
      <c r="B23" s="45" t="s">
        <v>26</v>
      </c>
      <c r="C23" s="46" t="s">
        <v>45</v>
      </c>
      <c r="D23" s="58">
        <v>19</v>
      </c>
      <c r="E23" s="58">
        <v>20</v>
      </c>
      <c r="F23" s="58">
        <v>21</v>
      </c>
      <c r="G23" s="58">
        <v>22</v>
      </c>
      <c r="H23" s="66">
        <f t="shared" si="0"/>
        <v>17.3</v>
      </c>
    </row>
    <row r="24" spans="2:8" ht="35" customHeight="1" thickBot="1">
      <c r="B24" s="62">
        <v>90785</v>
      </c>
      <c r="C24" s="63" t="s">
        <v>31</v>
      </c>
      <c r="D24" s="64">
        <v>5</v>
      </c>
      <c r="E24" s="64">
        <v>5</v>
      </c>
      <c r="F24" s="64">
        <v>5</v>
      </c>
      <c r="G24" s="64">
        <v>5</v>
      </c>
      <c r="H24" s="65">
        <f t="shared" si="0"/>
        <v>4.3499999999999996</v>
      </c>
    </row>
    <row r="25" spans="2:8">
      <c r="B25" s="131" t="s">
        <v>71</v>
      </c>
      <c r="C25" s="132"/>
      <c r="D25" s="132"/>
      <c r="E25" s="132"/>
      <c r="F25" s="132"/>
      <c r="G25" s="132"/>
      <c r="H25" s="133"/>
    </row>
    <row r="26" spans="2:8" ht="16" thickBot="1">
      <c r="B26" s="134"/>
      <c r="C26" s="135"/>
      <c r="D26" s="135"/>
      <c r="E26" s="135"/>
      <c r="F26" s="135"/>
      <c r="G26" s="135"/>
      <c r="H26" s="136"/>
    </row>
    <row r="29" spans="2:8">
      <c r="B29" s="72" t="s">
        <v>77</v>
      </c>
    </row>
  </sheetData>
  <mergeCells count="12">
    <mergeCell ref="B25:H26"/>
    <mergeCell ref="B2:H5"/>
    <mergeCell ref="B7:E7"/>
    <mergeCell ref="B8:C8"/>
    <mergeCell ref="D8:E8"/>
    <mergeCell ref="B9:C9"/>
    <mergeCell ref="D9:E9"/>
    <mergeCell ref="G7:H11"/>
    <mergeCell ref="B10:C10"/>
    <mergeCell ref="D10:E10"/>
    <mergeCell ref="B11:C11"/>
    <mergeCell ref="D11:E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DDB80B2FD2034BBCF8A2C86D4B2DBA" ma:contentTypeVersion="25" ma:contentTypeDescription="Create a new document." ma:contentTypeScope="" ma:versionID="51ef45a29d4e9b1a2023c024027ac2fd">
  <xsd:schema xmlns:xsd="http://www.w3.org/2001/XMLSchema" xmlns:xs="http://www.w3.org/2001/XMLSchema" xmlns:p="http://schemas.microsoft.com/office/2006/metadata/properties" xmlns:ns2="6d7928bf-a193-4a81-b101-c18a1b5af782" xmlns:ns3="e937a3b4-ced8-470d-8e43-93041006c3f9" targetNamespace="http://schemas.microsoft.com/office/2006/metadata/properties" ma:root="true" ma:fieldsID="ced161fbad5ef43bb171d675d00c8f57" ns2:_="" ns3:_="">
    <xsd:import namespace="6d7928bf-a193-4a81-b101-c18a1b5af782"/>
    <xsd:import namespace="e937a3b4-ced8-470d-8e43-93041006c3f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7928bf-a193-4a81-b101-c18a1b5af7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fddfc6a-7a00-4d61-babe-e7a88612b42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hidden="true" ma:internalName="MediaServiceOCR" ma:readOnly="true">
      <xsd:simpleType>
        <xsd:restriction base="dms:Note"/>
      </xsd:simpleType>
    </xsd:element>
    <xsd:element name="MediaServiceLocation" ma:index="22" nillable="true" ma:displayName="Loca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37a3b4-ced8-470d-8e43-93041006c3f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a87e2f7-58d9-430b-a36c-9283b0ef4bda}" ma:internalName="TaxCatchAll" ma:readOnly="false" ma:showField="CatchAllData" ma:web="e937a3b4-ced8-470d-8e43-93041006c3f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6d7928bf-a193-4a81-b101-c18a1b5af782" xsi:nil="true"/>
    <SharedWithUsers xmlns="e937a3b4-ced8-470d-8e43-93041006c3f9">
      <UserInfo>
        <DisplayName/>
        <AccountId xsi:nil="true"/>
        <AccountType/>
      </UserInfo>
    </SharedWithUsers>
    <lcf76f155ced4ddcb4097134ff3c332f xmlns="6d7928bf-a193-4a81-b101-c18a1b5af782">
      <Terms xmlns="http://schemas.microsoft.com/office/infopath/2007/PartnerControls"/>
    </lcf76f155ced4ddcb4097134ff3c332f>
    <TaxCatchAll xmlns="e937a3b4-ced8-470d-8e43-93041006c3f9" xsi:nil="true"/>
  </documentManagement>
</p:properties>
</file>

<file path=customXml/itemProps1.xml><?xml version="1.0" encoding="utf-8"?>
<ds:datastoreItem xmlns:ds="http://schemas.openxmlformats.org/officeDocument/2006/customXml" ds:itemID="{EA38FA3C-0089-434C-B554-80A515D2B4BD}"/>
</file>

<file path=customXml/itemProps2.xml><?xml version="1.0" encoding="utf-8"?>
<ds:datastoreItem xmlns:ds="http://schemas.openxmlformats.org/officeDocument/2006/customXml" ds:itemID="{49CC719C-AFAA-4DAA-8A6F-DD3B9B3589B9}"/>
</file>

<file path=customXml/itemProps3.xml><?xml version="1.0" encoding="utf-8"?>
<ds:datastoreItem xmlns:ds="http://schemas.openxmlformats.org/officeDocument/2006/customXml" ds:itemID="{3B4FC6DC-751D-491F-9DAF-5FD04EC2D6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Revenue Model_v1</vt:lpstr>
      <vt:lpstr>Revenue Model_v2</vt:lpstr>
      <vt:lpstr>Reimbursement Rate Calculator</vt:lpstr>
    </vt:vector>
  </TitlesOfParts>
  <Company>Morris Health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Anita Morris</dc:creator>
  <cp:lastModifiedBy>Vieira, Charlotte</cp:lastModifiedBy>
  <dcterms:created xsi:type="dcterms:W3CDTF">2017-01-12T14:03:42Z</dcterms:created>
  <dcterms:modified xsi:type="dcterms:W3CDTF">2022-11-09T14:09:37Z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0x010100EDDDB80B2FD2034BBCF8A2C86D4B2DBA</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